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lsa.gov.il\Shares\אגף רכש מכרזים והתקשרויות\מכרזים\איחוד 2022\2024\מכרזים\1990-2024 אספקה, הטמעה, פיתוח, תפעול ותחזוקה של מערכת לניהול תיקי מקבלי שירות במסגרות\מכרז\"/>
    </mc:Choice>
  </mc:AlternateContent>
  <bookViews>
    <workbookView xWindow="0" yWindow="0" windowWidth="12780" windowHeight="3090" tabRatio="735"/>
  </bookViews>
  <sheets>
    <sheet name="שער" sheetId="1" r:id="rId1"/>
    <sheet name="עלות רישוי" sheetId="3" r:id="rId2"/>
    <sheet name="הדרכה והטמעה" sheetId="5" r:id="rId3"/>
    <sheet name="שינויים ושיפורים, הסבת תיקים" sheetId="6" r:id="rId4"/>
    <sheet name="סך עלות לצורך השוואת הצעות" sheetId="7"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 i="5" l="1"/>
  <c r="L4" i="7" s="1"/>
  <c r="N4" i="5"/>
  <c r="K4" i="7" s="1"/>
  <c r="M4" i="5"/>
  <c r="L4" i="5"/>
  <c r="K4" i="5"/>
  <c r="O4" i="3"/>
  <c r="L3" i="7" s="1"/>
  <c r="N4" i="3"/>
  <c r="K3" i="7" s="1"/>
  <c r="J4" i="5" l="1"/>
  <c r="I3" i="5"/>
  <c r="I4" i="5" s="1"/>
  <c r="H3" i="5"/>
  <c r="H4" i="5" s="1"/>
  <c r="G3" i="5"/>
  <c r="G4" i="5" s="1"/>
  <c r="F3" i="5"/>
  <c r="F4" i="5"/>
  <c r="H9" i="6" l="1"/>
  <c r="M4" i="3" l="1"/>
  <c r="J3" i="7" s="1"/>
  <c r="L4" i="3"/>
  <c r="I3" i="7" s="1"/>
  <c r="K4" i="3"/>
  <c r="H3" i="7" s="1"/>
  <c r="J4" i="3"/>
  <c r="G3" i="7" s="1"/>
  <c r="I4" i="3"/>
  <c r="F3" i="7" s="1"/>
  <c r="H4" i="3"/>
  <c r="E3" i="7" s="1"/>
  <c r="G4" i="3"/>
  <c r="D3" i="7" s="1"/>
  <c r="F4" i="3"/>
  <c r="C3" i="7" s="1"/>
  <c r="D4" i="7"/>
  <c r="E4" i="7"/>
  <c r="F4" i="7"/>
  <c r="G4" i="7"/>
  <c r="H4" i="7"/>
  <c r="I4" i="7"/>
  <c r="J4" i="7"/>
  <c r="C4" i="7"/>
  <c r="D10" i="6" l="1"/>
  <c r="D9" i="6"/>
  <c r="D8" i="6"/>
  <c r="D7" i="6"/>
  <c r="D6" i="6"/>
  <c r="D5" i="6"/>
  <c r="D4" i="6"/>
  <c r="D3" i="6"/>
  <c r="F3" i="6" s="1"/>
  <c r="F5" i="6" l="1"/>
  <c r="F6" i="6"/>
  <c r="F7" i="6"/>
  <c r="F8" i="6"/>
  <c r="F9" i="6"/>
  <c r="F10" i="6"/>
  <c r="F4" i="6"/>
  <c r="H11" i="6" l="1"/>
  <c r="L5" i="7" s="1"/>
  <c r="L7" i="7" s="1"/>
  <c r="G11" i="6"/>
  <c r="E15" i="6"/>
  <c r="C6" i="7" s="1"/>
  <c r="K5" i="7" l="1"/>
  <c r="K7" i="7" s="1"/>
  <c r="C5" i="7"/>
  <c r="C7" i="7" s="1"/>
  <c r="D5" i="7"/>
  <c r="D7" i="7" s="1"/>
  <c r="J5" i="7"/>
  <c r="J7" i="7" s="1"/>
  <c r="F5" i="7"/>
  <c r="F7" i="7" s="1"/>
  <c r="I5" i="7"/>
  <c r="I7" i="7" s="1"/>
  <c r="H5" i="7"/>
  <c r="H7" i="7" s="1"/>
  <c r="G5" i="7"/>
  <c r="G7" i="7" s="1"/>
  <c r="E5" i="7"/>
  <c r="E7" i="7" s="1"/>
  <c r="C9" i="7" l="1"/>
</calcChain>
</file>

<file path=xl/sharedStrings.xml><?xml version="1.0" encoding="utf-8"?>
<sst xmlns="http://schemas.openxmlformats.org/spreadsheetml/2006/main" count="96" uniqueCount="72">
  <si>
    <t>מזהה הפנייה לקבלת הצעות:</t>
  </si>
  <si>
    <t>נושא הפנייה לקבלת הצעות:</t>
  </si>
  <si>
    <t>שם הגוף המציע:</t>
  </si>
  <si>
    <t>תאריך:</t>
  </si>
  <si>
    <t>רכיב</t>
  </si>
  <si>
    <r>
      <t xml:space="preserve">מזהה הגוף המציע </t>
    </r>
    <r>
      <rPr>
        <sz val="12"/>
        <color theme="1"/>
        <rFont val="Arial"/>
        <family val="2"/>
        <scheme val="minor"/>
      </rPr>
      <t>(ח.פ/ח.צ/ע.מ וכדו')</t>
    </r>
  </si>
  <si>
    <t>חתימה וחותמת:</t>
  </si>
  <si>
    <t>שנה 1</t>
  </si>
  <si>
    <t>שנה 2</t>
  </si>
  <si>
    <t>שנה 3</t>
  </si>
  <si>
    <t>שנה 4</t>
  </si>
  <si>
    <t>שנה 5</t>
  </si>
  <si>
    <t>שנה 6</t>
  </si>
  <si>
    <t>שנה 7</t>
  </si>
  <si>
    <t>שנה 8</t>
  </si>
  <si>
    <t>כמות רישוי שימוש שנתי לתיק דייר מנוהל שנרכשה בשנה נתונה</t>
  </si>
  <si>
    <t>חבילת רישוי בכמות של עד 5,000</t>
  </si>
  <si>
    <t>חבילת רישוי בכמות של עד 10,000</t>
  </si>
  <si>
    <t>חבילת רישוי בכמות של עד 15,000</t>
  </si>
  <si>
    <t>חבילת רישוי בכמות של עד 20,000</t>
  </si>
  <si>
    <t>חבילת רישוי בכמות של עד 30,000</t>
  </si>
  <si>
    <t>בכל שנה קלנדרית ירכוש המשרד רישוי בכמות המתאימה לצרכיו. התמורה שתשולם לכל יחידת רישוי תהיה בהתאם למחיר שהמציע דרש לחבילת רישוי שכמות הרישוי הנרכשת מצויה בגבולותיה. במידה ובמהלך שנה נתונה בוצע רכש במספר חלקים וכתוצאה הכמות הכוללת עברה מחבילת רישוי אחת לאחרת, תבוצע התחשבנות בין המשרד לזוכה בהתאם למחיר של חבילת הרישוי הכוללת (חבילת הרישוי בכמות שכוללת את כל הרישוי שנרכש באותה שנה קלנדרית) - למשל אם בשנה נתונה נרכשו 4,500 רישיונות המחיר שישולם יהיה בהתאם לקבוצת הרישוי של עד 5,000 ואם במהלך אותה שנה נרכש רישוי שימוש שנתי נוסף בהיקף של 3,000 רישיונות, המחיר שישולם יותאם למחיר הרישוי של חבילת רישוי בכמות של עד 10,000 לכל הרישוי כולל מחיר הרישוי הקודם שכבר שולם בהיקף של 4,500 ובהתאם תבוצע התחשבנות.
מחיר רישוי יהיה עבור 12 חודשי שימוש במהלך שנה קלנדרית ועבור רישוי שנרכש במהלך שנה קלנדרית התשלום יהיה יחסי למספר החודשים הקלנדרים הנותרים מיום הרכישה ועד סוף השנה  גם במקרה של רכישת רישוי מספר פעמים בשנה ומעבר בין חבילות רישוי כאמור בדוגמה לעיל.</t>
  </si>
  <si>
    <t>תפקיד</t>
  </si>
  <si>
    <t>מס"ד ורמה</t>
  </si>
  <si>
    <t>מנתח מערכות</t>
  </si>
  <si>
    <t>2.2ג</t>
  </si>
  <si>
    <t>מפתח תוכנה</t>
  </si>
  <si>
    <t>2.3ג</t>
  </si>
  <si>
    <t>בודק תוכנה</t>
  </si>
  <si>
    <t>2.4ג</t>
  </si>
  <si>
    <t>2.6ב</t>
  </si>
  <si>
    <t>3.4ג</t>
  </si>
  <si>
    <t>ארכיטקט ראשי</t>
  </si>
  <si>
    <t>6.2ב</t>
  </si>
  <si>
    <t>מומחה טכנולוגיות הגנת סייבר</t>
  </si>
  <si>
    <t>6.4ב</t>
  </si>
  <si>
    <t>תפקידים ותעריפים</t>
  </si>
  <si>
    <t>רישוי</t>
  </si>
  <si>
    <t>הדרכה והטמעה</t>
  </si>
  <si>
    <t>חבילת רישוי בכמות של מעל 30,000</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</si>
  <si>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הרווחה והביטחון החברתי</t>
    </r>
    <r>
      <rPr>
        <b/>
        <sz val="20"/>
        <color theme="1"/>
        <rFont val="Arial"/>
        <family val="2"/>
        <scheme val="minor"/>
      </rPr>
      <t xml:space="preserve">
</t>
    </r>
    <r>
      <rPr>
        <sz val="16"/>
        <color theme="1"/>
        <rFont val="Arial"/>
        <family val="2"/>
        <scheme val="minor"/>
      </rPr>
      <t>אגף בכיר טכנולוגיות דיגיטליות ומידע</t>
    </r>
  </si>
  <si>
    <r>
      <t xml:space="preserve">מעצב חווית וממשק משתמש </t>
    </r>
    <r>
      <rPr>
        <sz val="11"/>
        <color theme="1"/>
        <rFont val="Arial"/>
        <family val="2"/>
        <scheme val="minor"/>
      </rPr>
      <t>UX/UI</t>
    </r>
  </si>
  <si>
    <r>
      <t>מנהל בסיס נתונים (</t>
    </r>
    <r>
      <rPr>
        <sz val="11"/>
        <color theme="1"/>
        <rFont val="Arial"/>
        <family val="2"/>
        <scheme val="minor"/>
      </rPr>
      <t>DBA</t>
    </r>
    <r>
      <rPr>
        <sz val="12"/>
        <color theme="1"/>
        <rFont val="Arial"/>
        <family val="2"/>
        <scheme val="minor"/>
      </rPr>
      <t>)</t>
    </r>
  </si>
  <si>
    <t>כמות רישוי שימוש שנתי לתיק מטופל מנוהל</t>
  </si>
  <si>
    <t>* התעריפים נכונים לגרסה 29 של הודעת התכם 16.2.11 "הספקת שירותי מחשוב למשרדי הממשלה".</t>
  </si>
  <si>
    <t>מנהל פרויקט</t>
  </si>
  <si>
    <t>2.1ג</t>
  </si>
  <si>
    <r>
      <t xml:space="preserve">אחוז הנחה מוצע
</t>
    </r>
    <r>
      <rPr>
        <b/>
        <sz val="9"/>
        <color rgb="FFFF0000"/>
        <rFont val="Arial"/>
        <family val="2"/>
        <scheme val="minor"/>
      </rPr>
      <t>מוגבל עד 20%</t>
    </r>
    <r>
      <rPr>
        <b/>
        <sz val="12"/>
        <color theme="1"/>
        <rFont val="Arial"/>
        <family val="2"/>
        <scheme val="minor"/>
      </rPr>
      <t xml:space="preserve">
(%)</t>
    </r>
  </si>
  <si>
    <r>
      <t xml:space="preserve">* תעריף עדכני (₪ לשעה </t>
    </r>
    <r>
      <rPr>
        <b/>
        <u/>
        <sz val="12"/>
        <color theme="1"/>
        <rFont val="Arial"/>
        <family val="2"/>
        <scheme val="minor"/>
      </rPr>
      <t>כולל</t>
    </r>
    <r>
      <rPr>
        <b/>
        <sz val="12"/>
        <color theme="1"/>
        <rFont val="Arial"/>
        <family val="2"/>
        <scheme val="minor"/>
      </rPr>
      <t xml:space="preserve"> מע"מ)</t>
    </r>
  </si>
  <si>
    <r>
      <t xml:space="preserve">תעריף עדכני (₪) לשעה לאחר הנחה </t>
    </r>
    <r>
      <rPr>
        <b/>
        <u/>
        <sz val="12"/>
        <color theme="1"/>
        <rFont val="Arial"/>
        <family val="2"/>
        <scheme val="minor"/>
      </rPr>
      <t>כולל</t>
    </r>
    <r>
      <rPr>
        <b/>
        <sz val="12"/>
        <color theme="1"/>
        <rFont val="Arial"/>
        <family val="2"/>
        <scheme val="minor"/>
      </rPr>
      <t xml:space="preserve"> מע"מ</t>
    </r>
  </si>
  <si>
    <t>שינויים ושיפורים</t>
  </si>
  <si>
    <t>הסבת תיקים</t>
  </si>
  <si>
    <r>
      <t xml:space="preserve">עלות רישוי </t>
    </r>
    <r>
      <rPr>
        <u/>
        <sz val="14"/>
        <color theme="1"/>
        <rFont val="Arial"/>
        <family val="2"/>
        <scheme val="minor"/>
      </rPr>
      <t>כולל</t>
    </r>
    <r>
      <rPr>
        <sz val="14"/>
        <color theme="1"/>
        <rFont val="Arial"/>
        <family val="2"/>
        <scheme val="minor"/>
      </rPr>
      <t xml:space="preserve"> מע"מ</t>
    </r>
  </si>
  <si>
    <t>כמות שעות לצורך השוואה בכל שנה מהשנים 1 ו-2</t>
  </si>
  <si>
    <t>יום הדרכה / הטמעה</t>
  </si>
  <si>
    <t>מספר ימי הדרכה / הטמעה</t>
  </si>
  <si>
    <t>הותאם לאומדן שהוגדר ל-5 שנים * 4 שרותים</t>
  </si>
  <si>
    <r>
      <t xml:space="preserve">עלות לשעה </t>
    </r>
    <r>
      <rPr>
        <b/>
        <u/>
        <sz val="11"/>
        <color theme="1"/>
        <rFont val="Arial"/>
        <family val="2"/>
        <scheme val="minor"/>
      </rPr>
      <t>כולל</t>
    </r>
    <r>
      <rPr>
        <b/>
        <sz val="11"/>
        <color theme="1"/>
        <rFont val="Arial"/>
        <family val="2"/>
        <charset val="177"/>
        <scheme val="minor"/>
      </rPr>
      <t xml:space="preserve"> מע"מ</t>
    </r>
  </si>
  <si>
    <t>עלות הסבת 1 תיק מקבל שרות</t>
  </si>
  <si>
    <t>סה"כ תיקים</t>
  </si>
  <si>
    <t>שנה 9</t>
  </si>
  <si>
    <t>שנה 10</t>
  </si>
  <si>
    <t>כמות שעות לצורך השוואה בכל שנה מהשנים שנים 3 עד 10</t>
  </si>
  <si>
    <t>מחיר רישוי שימוש שנתי לתיק מטופל מנוהל
(₪ כולל מע"מ)</t>
  </si>
  <si>
    <r>
      <t xml:space="preserve">עלות מבוקשת
(₪) </t>
    </r>
    <r>
      <rPr>
        <b/>
        <u/>
        <sz val="12"/>
        <color theme="1"/>
        <rFont val="Arial"/>
        <family val="2"/>
        <scheme val="minor"/>
      </rPr>
      <t xml:space="preserve">כולל </t>
    </r>
    <r>
      <rPr>
        <b/>
        <sz val="12"/>
        <color theme="1"/>
        <rFont val="Arial"/>
        <family val="2"/>
        <scheme val="minor"/>
      </rPr>
      <t>מע"מ</t>
    </r>
  </si>
  <si>
    <r>
      <t xml:space="preserve">עלות כוללת לצורך השוואת הצעות
(₪ </t>
    </r>
    <r>
      <rPr>
        <b/>
        <u/>
        <sz val="12"/>
        <color theme="1"/>
        <rFont val="Arial"/>
        <family val="2"/>
        <scheme val="minor"/>
      </rPr>
      <t>כולל</t>
    </r>
    <r>
      <rPr>
        <b/>
        <sz val="12"/>
        <color theme="1"/>
        <rFont val="Arial"/>
        <family val="2"/>
        <scheme val="minor"/>
      </rPr>
      <t xml:space="preserve"> מע"מ)</t>
    </r>
  </si>
  <si>
    <r>
      <t xml:space="preserve">סה"כ ₪ </t>
    </r>
    <r>
      <rPr>
        <b/>
        <u val="singleAccounting"/>
        <sz val="12"/>
        <color theme="1"/>
        <rFont val="Arial"/>
        <family val="2"/>
        <scheme val="minor"/>
      </rPr>
      <t>כולל</t>
    </r>
    <r>
      <rPr>
        <sz val="12"/>
        <color theme="1"/>
        <rFont val="Arial"/>
        <family val="2"/>
        <scheme val="minor"/>
      </rPr>
      <t xml:space="preserve"> מע"מ</t>
    </r>
  </si>
  <si>
    <r>
      <t xml:space="preserve">סה"כ עלות הדרכה והטמעה </t>
    </r>
    <r>
      <rPr>
        <b/>
        <u/>
        <sz val="11"/>
        <color theme="1"/>
        <rFont val="Arial"/>
        <family val="2"/>
        <scheme val="minor"/>
      </rPr>
      <t>כולל</t>
    </r>
    <r>
      <rPr>
        <sz val="11"/>
        <color theme="1"/>
        <rFont val="Arial"/>
        <family val="2"/>
        <charset val="177"/>
        <scheme val="minor"/>
      </rPr>
      <t xml:space="preserve"> מע"מ</t>
    </r>
  </si>
  <si>
    <t xml:space="preserve"> 1990-2024</t>
  </si>
  <si>
    <t>אספקה, הטמעה, פיתוח, תפעול ותחזוקה של מערכת לניהול תיקי מקבלי שירות במסגרות</t>
  </si>
  <si>
    <t>סה"כ עלות לצורך השוואת הצעות כולל מע"מ</t>
  </si>
  <si>
    <t>סה"כ עלות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</si>
</sst>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 [$₪-40D]\ * #,##0.00_ ;_ [$₪-40D]\ * \-#,##0.00_ ;_ [$₪-40D]\ * &quot;-&quot;??_ ;_ @_ "/>
    <numFmt numFmtId="165" formatCode="_ * #,##0_ ;_ * \-#,##0_ ;_ * &quot;-&quot;??_ ;_ @_ "/>
    <numFmt numFmtId="166" formatCode="_ [$₪-40D]\ * #,##0_ ;_ [$₪-40D]\ * \-#,##0_ ;_ [$₪-40D]\ * &quot;-&quot;??_ ;_ @_ "/>
    <numFmt numFmtId="167" formatCode="[$₪-40D]\ #,##0.00;[$₪-40D]\ \-#,##0.00"/>
  </numFmts>
  <fonts count="22"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sz val="11"/>
      <color theme="1"/>
      <name val="Arial"/>
      <family val="2"/>
      <charset val="177"/>
      <scheme val="minor"/>
    </font>
    <font>
      <b/>
      <sz val="24"/>
      <color theme="1"/>
      <name val="Arial"/>
      <family val="2"/>
      <scheme val="minor"/>
    </font>
    <font>
      <sz val="12"/>
      <name val="Arial"/>
      <family val="2"/>
    </font>
    <font>
      <sz val="14"/>
      <name val="Arial"/>
      <family val="2"/>
    </font>
    <font>
      <sz val="14"/>
      <color theme="1"/>
      <name val="Arial"/>
      <family val="2"/>
      <charset val="177"/>
      <scheme val="minor"/>
    </font>
    <font>
      <b/>
      <sz val="14"/>
      <color theme="1"/>
      <name val="Arial"/>
      <family val="2"/>
      <charset val="177"/>
      <scheme val="minor"/>
    </font>
    <font>
      <sz val="14"/>
      <color theme="1"/>
      <name val="Arial"/>
      <family val="2"/>
      <scheme val="minor"/>
    </font>
    <font>
      <sz val="16"/>
      <color theme="1"/>
      <name val="Arial"/>
      <family val="2"/>
      <charset val="177"/>
      <scheme val="minor"/>
    </font>
    <font>
      <b/>
      <sz val="11"/>
      <color theme="1"/>
      <name val="Arial"/>
      <family val="2"/>
      <charset val="177"/>
      <scheme val="minor"/>
    </font>
    <font>
      <sz val="11"/>
      <color theme="1"/>
      <name val="Arial"/>
      <family val="2"/>
      <scheme val="minor"/>
    </font>
    <font>
      <b/>
      <sz val="12"/>
      <color theme="1"/>
      <name val="Arial"/>
      <family val="2"/>
      <scheme val="minor"/>
    </font>
    <font>
      <b/>
      <sz val="9"/>
      <color rgb="FFFF0000"/>
      <name val="Arial"/>
      <family val="2"/>
      <scheme val="minor"/>
    </font>
    <font>
      <b/>
      <u/>
      <sz val="12"/>
      <color theme="1"/>
      <name val="Arial"/>
      <family val="2"/>
      <scheme val="minor"/>
    </font>
    <font>
      <b/>
      <u/>
      <sz val="11"/>
      <color theme="1"/>
      <name val="Arial"/>
      <family val="2"/>
      <scheme val="minor"/>
    </font>
    <font>
      <u/>
      <sz val="14"/>
      <color theme="1"/>
      <name val="Arial"/>
      <family val="2"/>
      <scheme val="minor"/>
    </font>
    <font>
      <b/>
      <u val="singleAccounting"/>
      <sz val="12"/>
      <color theme="1"/>
      <name val="Arial"/>
      <family val="2"/>
      <scheme val="minor"/>
    </font>
  </fonts>
  <fills count="9">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B8CCE4"/>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87">
    <xf numFmtId="0" fontId="0" fillId="0" borderId="0" xfId="0"/>
    <xf numFmtId="0" fontId="0" fillId="0" borderId="0" xfId="0" applyAlignment="1">
      <alignment horizontal="center" vertical="center"/>
    </xf>
    <xf numFmtId="0" fontId="0" fillId="0" borderId="0"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8" fillId="0" borderId="0" xfId="0" applyFont="1" applyFill="1" applyBorder="1" applyAlignment="1">
      <alignment vertical="center"/>
    </xf>
    <xf numFmtId="0" fontId="9" fillId="2" borderId="2" xfId="0" applyFont="1" applyFill="1" applyBorder="1" applyAlignment="1" applyProtection="1">
      <alignment horizontal="right" vertical="center" wrapText="1"/>
    </xf>
    <xf numFmtId="0" fontId="8" fillId="0" borderId="0" xfId="0" applyFont="1" applyFill="1" applyBorder="1"/>
    <xf numFmtId="0" fontId="8"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0" fontId="0" fillId="0" borderId="0" xfId="0" applyFill="1" applyBorder="1" applyAlignment="1">
      <alignment vertical="top"/>
    </xf>
    <xf numFmtId="0" fontId="0" fillId="0" borderId="0" xfId="0" applyFill="1"/>
    <xf numFmtId="0" fontId="0" fillId="0" borderId="0" xfId="0" applyBorder="1" applyAlignment="1">
      <alignment vertical="top" wrapText="1" readingOrder="2"/>
    </xf>
    <xf numFmtId="0" fontId="0" fillId="0" borderId="0" xfId="0" applyBorder="1" applyAlignment="1">
      <alignment horizontal="right" vertical="top" wrapText="1" readingOrder="2"/>
    </xf>
    <xf numFmtId="0" fontId="0" fillId="0" borderId="0" xfId="0" applyFill="1" applyAlignment="1">
      <alignment vertical="center"/>
    </xf>
    <xf numFmtId="3" fontId="5" fillId="0" borderId="0" xfId="1" applyNumberFormat="1" applyFont="1" applyFill="1" applyBorder="1" applyAlignment="1">
      <alignment horizontal="center" vertical="center"/>
    </xf>
    <xf numFmtId="0" fontId="10" fillId="0" borderId="0" xfId="0" applyFont="1" applyAlignment="1">
      <alignment vertical="top"/>
    </xf>
    <xf numFmtId="0" fontId="11" fillId="3" borderId="1" xfId="0" applyFont="1" applyFill="1" applyBorder="1" applyAlignment="1">
      <alignment horizontal="center" vertical="top" wrapText="1"/>
    </xf>
    <xf numFmtId="0" fontId="11" fillId="3" borderId="5" xfId="0" applyFont="1" applyFill="1" applyBorder="1" applyAlignment="1">
      <alignment horizontal="center" vertical="top" wrapText="1"/>
    </xf>
    <xf numFmtId="0" fontId="0" fillId="0" borderId="0" xfId="0" applyFill="1" applyAlignment="1">
      <alignment vertical="top"/>
    </xf>
    <xf numFmtId="3" fontId="5" fillId="0" borderId="0" xfId="1" applyNumberFormat="1" applyFont="1" applyFill="1" applyBorder="1" applyAlignment="1">
      <alignment horizontal="center" vertical="top"/>
    </xf>
    <xf numFmtId="0" fontId="12" fillId="2" borderId="1" xfId="0" applyFont="1" applyFill="1" applyBorder="1" applyAlignment="1">
      <alignment horizontal="right" vertical="center" wrapText="1"/>
    </xf>
    <xf numFmtId="165" fontId="10" fillId="2" borderId="1" xfId="1" applyNumberFormat="1" applyFont="1" applyFill="1" applyBorder="1" applyAlignment="1">
      <alignment vertical="center"/>
    </xf>
    <xf numFmtId="0" fontId="11" fillId="3" borderId="1" xfId="0" applyFont="1" applyFill="1" applyBorder="1" applyAlignment="1">
      <alignment horizontal="right" vertical="top" wrapText="1"/>
    </xf>
    <xf numFmtId="0" fontId="0" fillId="0" borderId="0" xfId="0" applyAlignment="1">
      <alignment wrapText="1"/>
    </xf>
    <xf numFmtId="0" fontId="15" fillId="0" borderId="0" xfId="0" applyFont="1"/>
    <xf numFmtId="0" fontId="15" fillId="0" borderId="0" xfId="0" applyFont="1" applyAlignment="1">
      <alignment vertical="top"/>
    </xf>
    <xf numFmtId="0" fontId="16" fillId="5" borderId="1" xfId="0" applyFont="1" applyFill="1" applyBorder="1" applyAlignment="1">
      <alignment horizontal="center" vertical="top" wrapText="1" readingOrder="2"/>
    </xf>
    <xf numFmtId="0" fontId="16" fillId="5" borderId="1" xfId="0" applyFont="1" applyFill="1" applyBorder="1" applyAlignment="1">
      <alignment horizontal="center" vertical="top" wrapText="1" readingOrder="2"/>
    </xf>
    <xf numFmtId="0" fontId="5" fillId="0" borderId="0" xfId="0" applyFont="1" applyFill="1" applyBorder="1" applyAlignment="1">
      <alignment horizontal="right" vertical="center" wrapText="1" readingOrder="2"/>
    </xf>
    <xf numFmtId="0" fontId="5" fillId="0" borderId="0" xfId="0" applyFont="1" applyFill="1" applyBorder="1" applyAlignment="1">
      <alignment horizontal="center" vertical="center" wrapText="1" readingOrder="2"/>
    </xf>
    <xf numFmtId="0" fontId="0" fillId="0" borderId="0" xfId="0" applyFont="1" applyAlignment="1">
      <alignment vertical="top"/>
    </xf>
    <xf numFmtId="0" fontId="0" fillId="0" borderId="0" xfId="0" applyFont="1"/>
    <xf numFmtId="0" fontId="14" fillId="3" borderId="1" xfId="0" applyFont="1" applyFill="1" applyBorder="1" applyAlignment="1">
      <alignment horizontal="center" vertical="top" wrapText="1"/>
    </xf>
    <xf numFmtId="3" fontId="0" fillId="0" borderId="0" xfId="1" applyNumberFormat="1" applyFont="1" applyFill="1" applyBorder="1" applyAlignment="1">
      <alignment horizontal="center" vertical="top"/>
    </xf>
    <xf numFmtId="0" fontId="14" fillId="3" borderId="5" xfId="0" applyFont="1" applyFill="1" applyBorder="1" applyAlignment="1">
      <alignment horizontal="center" vertical="top" wrapText="1"/>
    </xf>
    <xf numFmtId="165" fontId="0" fillId="2" borderId="1" xfId="1" applyNumberFormat="1" applyFont="1" applyFill="1" applyBorder="1" applyAlignment="1">
      <alignment vertical="center"/>
    </xf>
    <xf numFmtId="3" fontId="0" fillId="0" borderId="0" xfId="1" applyNumberFormat="1" applyFont="1" applyFill="1" applyBorder="1" applyAlignment="1">
      <alignment horizontal="center" vertical="center"/>
    </xf>
    <xf numFmtId="0" fontId="0" fillId="0" borderId="0" xfId="0" applyFont="1" applyAlignment="1">
      <alignment wrapText="1"/>
    </xf>
    <xf numFmtId="0" fontId="5" fillId="2" borderId="1" xfId="0" applyFont="1" applyFill="1" applyBorder="1" applyAlignment="1">
      <alignment horizontal="right" vertical="center" wrapText="1" readingOrder="2"/>
    </xf>
    <xf numFmtId="0" fontId="5" fillId="2" borderId="1" xfId="0" applyFont="1" applyFill="1" applyBorder="1" applyAlignment="1">
      <alignment horizontal="center" vertical="center" wrapText="1" readingOrder="2"/>
    </xf>
    <xf numFmtId="0" fontId="15" fillId="0" borderId="0" xfId="0" applyFont="1" applyAlignment="1">
      <alignment horizontal="center" vertical="top"/>
    </xf>
    <xf numFmtId="164" fontId="12" fillId="2" borderId="1" xfId="1" applyNumberFormat="1" applyFont="1" applyFill="1" applyBorder="1" applyAlignment="1">
      <alignment horizontal="center" vertical="center" readingOrder="2"/>
    </xf>
    <xf numFmtId="0" fontId="16" fillId="5" borderId="1" xfId="0" applyFont="1" applyFill="1" applyBorder="1" applyAlignment="1">
      <alignment vertical="top" wrapText="1" readingOrder="2"/>
    </xf>
    <xf numFmtId="165" fontId="0" fillId="2" borderId="1" xfId="1" applyNumberFormat="1" applyFont="1" applyFill="1" applyBorder="1"/>
    <xf numFmtId="166" fontId="5" fillId="0" borderId="0" xfId="0" applyNumberFormat="1" applyFont="1" applyFill="1" applyBorder="1" applyAlignment="1">
      <alignment vertical="center" wrapText="1"/>
    </xf>
    <xf numFmtId="164" fontId="0" fillId="6" borderId="1" xfId="1" applyNumberFormat="1" applyFont="1" applyFill="1" applyBorder="1" applyAlignment="1">
      <alignment vertical="center"/>
    </xf>
    <xf numFmtId="0" fontId="15" fillId="0" borderId="0" xfId="0" applyFont="1" applyFill="1" applyAlignment="1">
      <alignment vertical="center"/>
    </xf>
    <xf numFmtId="0" fontId="0" fillId="6" borderId="1" xfId="0" applyFont="1" applyFill="1" applyBorder="1"/>
    <xf numFmtId="164" fontId="0" fillId="6" borderId="1" xfId="0" applyNumberFormat="1" applyFont="1" applyFill="1" applyBorder="1"/>
    <xf numFmtId="0" fontId="12" fillId="6" borderId="1" xfId="0" applyFont="1" applyFill="1" applyBorder="1" applyAlignment="1">
      <alignment horizontal="right" vertical="center" wrapText="1"/>
    </xf>
    <xf numFmtId="164" fontId="12" fillId="6" borderId="1" xfId="1" applyNumberFormat="1" applyFont="1" applyFill="1" applyBorder="1" applyAlignment="1">
      <alignment horizontal="center" vertical="center" readingOrder="2"/>
    </xf>
    <xf numFmtId="3" fontId="12" fillId="6" borderId="1" xfId="1" applyNumberFormat="1" applyFont="1" applyFill="1" applyBorder="1" applyAlignment="1">
      <alignment horizontal="right" vertical="center"/>
    </xf>
    <xf numFmtId="164" fontId="12" fillId="6" borderId="1" xfId="1" applyNumberFormat="1" applyFont="1" applyFill="1" applyBorder="1" applyAlignment="1">
      <alignment horizontal="center" vertical="center"/>
    </xf>
    <xf numFmtId="164" fontId="12" fillId="6" borderId="1" xfId="0" applyNumberFormat="1" applyFont="1" applyFill="1" applyBorder="1" applyAlignment="1">
      <alignment vertical="center"/>
    </xf>
    <xf numFmtId="166" fontId="5" fillId="0" borderId="0" xfId="0" applyNumberFormat="1" applyFont="1" applyFill="1" applyBorder="1" applyAlignment="1">
      <alignment horizontal="right" vertical="center" wrapText="1"/>
    </xf>
    <xf numFmtId="164" fontId="0" fillId="0" borderId="0" xfId="1" applyNumberFormat="1" applyFont="1" applyFill="1" applyBorder="1" applyAlignment="1">
      <alignment vertical="center"/>
    </xf>
    <xf numFmtId="165" fontId="12" fillId="7" borderId="1" xfId="1" applyNumberFormat="1" applyFont="1" applyFill="1" applyBorder="1" applyAlignment="1">
      <alignment horizontal="center" vertical="center" readingOrder="2"/>
    </xf>
    <xf numFmtId="0" fontId="5" fillId="7" borderId="1" xfId="0" applyFont="1" applyFill="1" applyBorder="1" applyAlignment="1">
      <alignment horizontal="right" vertical="center"/>
    </xf>
    <xf numFmtId="164" fontId="5" fillId="7" borderId="1" xfId="0" applyNumberFormat="1" applyFont="1" applyFill="1" applyBorder="1" applyAlignment="1">
      <alignment vertical="center" readingOrder="2"/>
    </xf>
    <xf numFmtId="165" fontId="5" fillId="7" borderId="1" xfId="1" applyNumberFormat="1" applyFont="1" applyFill="1" applyBorder="1" applyAlignment="1">
      <alignment horizontal="center" vertical="center" readingOrder="2"/>
    </xf>
    <xf numFmtId="0" fontId="0" fillId="2" borderId="1" xfId="0" applyFont="1" applyFill="1" applyBorder="1" applyAlignment="1">
      <alignment vertical="center" wrapText="1"/>
    </xf>
    <xf numFmtId="165" fontId="0" fillId="2" borderId="1" xfId="1" applyNumberFormat="1" applyFont="1" applyFill="1" applyBorder="1" applyAlignment="1">
      <alignment vertical="center" readingOrder="2"/>
    </xf>
    <xf numFmtId="167" fontId="12" fillId="6" borderId="1" xfId="0" applyNumberFormat="1" applyFont="1" applyFill="1" applyBorder="1" applyAlignment="1">
      <alignment vertical="center"/>
    </xf>
    <xf numFmtId="164" fontId="5" fillId="2" borderId="1" xfId="0" applyNumberFormat="1" applyFont="1" applyFill="1" applyBorder="1" applyAlignment="1">
      <alignment vertical="center" wrapText="1"/>
    </xf>
    <xf numFmtId="0" fontId="9" fillId="2" borderId="2" xfId="0" applyFont="1" applyFill="1" applyBorder="1" applyAlignment="1" applyProtection="1">
      <alignment horizontal="right" vertical="top" wrapText="1" readingOrder="2"/>
    </xf>
    <xf numFmtId="49" fontId="9" fillId="0" borderId="2" xfId="0" applyNumberFormat="1" applyFont="1" applyFill="1" applyBorder="1" applyAlignment="1" applyProtection="1">
      <alignment horizontal="right" vertical="center" wrapText="1"/>
      <protection locked="0"/>
    </xf>
    <xf numFmtId="14" fontId="9" fillId="0" borderId="2" xfId="0" applyNumberFormat="1" applyFont="1" applyFill="1" applyBorder="1" applyAlignment="1" applyProtection="1">
      <alignment vertical="center" wrapText="1"/>
      <protection locked="0"/>
    </xf>
    <xf numFmtId="49" fontId="9" fillId="0" borderId="2" xfId="0" applyNumberFormat="1" applyFont="1" applyFill="1" applyBorder="1" applyAlignment="1" applyProtection="1">
      <alignment horizontal="right" vertical="top" wrapText="1"/>
      <protection locked="0"/>
    </xf>
    <xf numFmtId="164" fontId="10" fillId="0" borderId="1" xfId="1" applyNumberFormat="1" applyFont="1" applyFill="1" applyBorder="1" applyAlignment="1" applyProtection="1">
      <alignment horizontal="center" vertical="center"/>
      <protection locked="0"/>
    </xf>
    <xf numFmtId="164" fontId="0" fillId="0" borderId="1" xfId="1" applyNumberFormat="1" applyFont="1" applyFill="1" applyBorder="1" applyAlignment="1" applyProtection="1">
      <alignment horizontal="center" vertical="center"/>
      <protection locked="0"/>
    </xf>
    <xf numFmtId="10" fontId="15" fillId="0" borderId="1" xfId="2" applyNumberFormat="1" applyFont="1" applyBorder="1" applyProtection="1">
      <protection locked="0"/>
    </xf>
    <xf numFmtId="164" fontId="5" fillId="8" borderId="1" xfId="0" applyNumberFormat="1" applyFont="1" applyFill="1" applyBorder="1" applyAlignment="1" applyProtection="1">
      <alignment vertical="center" readingOrder="2"/>
      <protection locked="0"/>
    </xf>
    <xf numFmtId="0" fontId="2" fillId="3" borderId="3" xfId="0" applyFont="1" applyFill="1" applyBorder="1" applyAlignment="1">
      <alignment horizontal="center" vertical="top" wrapText="1" readingOrder="2"/>
    </xf>
    <xf numFmtId="0" fontId="2" fillId="3" borderId="4" xfId="0" applyFont="1" applyFill="1" applyBorder="1" applyAlignment="1">
      <alignment horizontal="center" vertical="top" wrapText="1" readingOrder="2"/>
    </xf>
    <xf numFmtId="0" fontId="13" fillId="4" borderId="7"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4" borderId="12" xfId="0" applyFont="1" applyFill="1" applyBorder="1" applyAlignment="1">
      <alignment horizontal="right" vertical="center" wrapText="1"/>
    </xf>
    <xf numFmtId="0" fontId="13" fillId="4" borderId="6" xfId="0" applyFont="1" applyFill="1" applyBorder="1" applyAlignment="1">
      <alignment horizontal="right" vertical="center" wrapText="1"/>
    </xf>
    <xf numFmtId="0" fontId="13" fillId="4" borderId="0" xfId="0" applyFont="1" applyFill="1" applyBorder="1" applyAlignment="1">
      <alignment horizontal="right" vertical="center" wrapText="1"/>
    </xf>
    <xf numFmtId="0" fontId="13" fillId="4" borderId="13" xfId="0" applyFont="1" applyFill="1" applyBorder="1" applyAlignment="1">
      <alignment horizontal="right" vertical="center" wrapText="1"/>
    </xf>
    <xf numFmtId="0" fontId="13" fillId="4" borderId="9" xfId="0" applyFont="1" applyFill="1" applyBorder="1" applyAlignment="1">
      <alignment horizontal="right" vertical="center" wrapText="1"/>
    </xf>
    <xf numFmtId="0" fontId="13" fillId="4" borderId="10"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6" fillId="0" borderId="0" xfId="0" applyFont="1" applyAlignment="1">
      <alignment horizontal="right" vertical="center" wrapText="1" readingOrder="2"/>
    </xf>
    <xf numFmtId="0" fontId="16" fillId="0" borderId="11" xfId="0" applyFont="1" applyFill="1" applyBorder="1" applyAlignment="1">
      <alignment horizontal="center" vertical="center" wrapText="1" readingOrder="2"/>
    </xf>
    <xf numFmtId="166" fontId="5" fillId="6" borderId="1" xfId="0" applyNumberFormat="1" applyFont="1" applyFill="1" applyBorder="1" applyAlignment="1">
      <alignment horizontal="righ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E25"/>
  <sheetViews>
    <sheetView showGridLines="0" rightToLeft="1" tabSelected="1" workbookViewId="0">
      <selection activeCell="F8" sqref="F8"/>
    </sheetView>
  </sheetViews>
  <sheetFormatPr defaultRowHeight="14.25" x14ac:dyDescent="0.2"/>
  <cols>
    <col min="1" max="1" width="3.75" customWidth="1"/>
    <col min="2" max="2" width="34.75" style="11" customWidth="1"/>
    <col min="3" max="3" width="36.125" style="11" customWidth="1"/>
    <col min="4" max="4" width="3.75" customWidth="1"/>
    <col min="5" max="5" width="57" customWidth="1"/>
  </cols>
  <sheetData>
    <row r="1" spans="2:5" ht="15" thickBot="1" x14ac:dyDescent="0.25">
      <c r="B1" s="2"/>
      <c r="C1" s="2"/>
    </row>
    <row r="2" spans="2:5" ht="75" customHeight="1" thickBot="1" x14ac:dyDescent="0.25">
      <c r="B2" s="73" t="s">
        <v>40</v>
      </c>
      <c r="C2" s="74"/>
      <c r="E2" s="13"/>
    </row>
    <row r="3" spans="2:5" ht="42" customHeight="1" thickBot="1" x14ac:dyDescent="0.25">
      <c r="B3" s="3"/>
      <c r="C3" s="4"/>
      <c r="E3" s="13"/>
    </row>
    <row r="4" spans="2:5" ht="18" customHeight="1" thickBot="1" x14ac:dyDescent="0.25">
      <c r="B4" s="5" t="s">
        <v>0</v>
      </c>
      <c r="C4" s="6" t="s">
        <v>68</v>
      </c>
      <c r="E4" s="13"/>
    </row>
    <row r="5" spans="2:5" ht="15.75" thickBot="1" x14ac:dyDescent="0.25">
      <c r="B5" s="7"/>
      <c r="C5" s="2"/>
      <c r="E5" s="13"/>
    </row>
    <row r="6" spans="2:5" ht="54.75" thickBot="1" x14ac:dyDescent="0.25">
      <c r="B6" s="5" t="s">
        <v>1</v>
      </c>
      <c r="C6" s="65" t="s">
        <v>69</v>
      </c>
      <c r="E6" s="13"/>
    </row>
    <row r="7" spans="2:5" ht="15.75" thickBot="1" x14ac:dyDescent="0.25">
      <c r="B7" s="7"/>
      <c r="C7" s="2"/>
      <c r="E7" s="12"/>
    </row>
    <row r="8" spans="2:5" ht="18.75" thickBot="1" x14ac:dyDescent="0.25">
      <c r="B8" s="5" t="s">
        <v>2</v>
      </c>
      <c r="C8" s="66"/>
      <c r="E8" s="12"/>
    </row>
    <row r="9" spans="2:5" ht="15.75" thickBot="1" x14ac:dyDescent="0.25">
      <c r="B9" s="8"/>
      <c r="C9" s="9"/>
      <c r="E9" s="12"/>
    </row>
    <row r="10" spans="2:5" ht="18.75" thickBot="1" x14ac:dyDescent="0.25">
      <c r="B10" s="5" t="s">
        <v>5</v>
      </c>
      <c r="C10" s="66"/>
      <c r="E10" s="12"/>
    </row>
    <row r="11" spans="2:5" ht="15.75" thickBot="1" x14ac:dyDescent="0.25">
      <c r="B11" s="8"/>
      <c r="C11" s="9"/>
      <c r="E11" s="12"/>
    </row>
    <row r="12" spans="2:5" ht="18.75" thickBot="1" x14ac:dyDescent="0.25">
      <c r="B12" s="5" t="s">
        <v>3</v>
      </c>
      <c r="C12" s="67"/>
      <c r="E12" s="12"/>
    </row>
    <row r="13" spans="2:5" ht="15" thickBot="1" x14ac:dyDescent="0.25">
      <c r="B13" s="10"/>
      <c r="C13" s="10"/>
      <c r="E13" s="12"/>
    </row>
    <row r="14" spans="2:5" ht="87" customHeight="1" thickBot="1" x14ac:dyDescent="0.25">
      <c r="B14" s="8" t="s">
        <v>6</v>
      </c>
      <c r="C14" s="68"/>
      <c r="E14" s="12"/>
    </row>
    <row r="15" spans="2:5" x14ac:dyDescent="0.2">
      <c r="B15" s="2"/>
      <c r="C15" s="10"/>
    </row>
    <row r="16" spans="2:5" x14ac:dyDescent="0.2">
      <c r="B16" s="2"/>
      <c r="C16" s="2"/>
    </row>
    <row r="17" spans="2:3" x14ac:dyDescent="0.2">
      <c r="B17" s="2"/>
      <c r="C17" s="2"/>
    </row>
    <row r="18" spans="2:3" x14ac:dyDescent="0.2">
      <c r="B18" s="2"/>
      <c r="C18" s="2"/>
    </row>
    <row r="19" spans="2:3" x14ac:dyDescent="0.2">
      <c r="B19" s="2"/>
      <c r="C19" s="2"/>
    </row>
    <row r="20" spans="2:3" x14ac:dyDescent="0.2">
      <c r="B20" s="2"/>
      <c r="C20" s="2"/>
    </row>
    <row r="21" spans="2:3" x14ac:dyDescent="0.2">
      <c r="B21" s="2"/>
      <c r="C21" s="2"/>
    </row>
    <row r="22" spans="2:3" x14ac:dyDescent="0.2">
      <c r="B22" s="2"/>
      <c r="C22" s="2"/>
    </row>
    <row r="23" spans="2:3" x14ac:dyDescent="0.2">
      <c r="B23" s="2"/>
      <c r="C23" s="2"/>
    </row>
    <row r="24" spans="2:3" x14ac:dyDescent="0.2">
      <c r="B24" s="2"/>
      <c r="C24" s="2"/>
    </row>
    <row r="25" spans="2:3" x14ac:dyDescent="0.2">
      <c r="B25" s="2"/>
      <c r="C25" s="2"/>
    </row>
  </sheetData>
  <sheetProtection algorithmName="SHA-512" hashValue="vzdpXFxUDx4nmQe6Kr0NAH4EQWx9Dvsx4fA3Si+Nnuz3KcRcQdKP1gGl3YdN/usHxSEo+jxxFGjECwpqBF1z9g==" saltValue="6ERsg/SgNhHRQM43P6yXsw==" spinCount="100000" sheet="1" objects="1" scenarios="1"/>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25"/>
  <sheetViews>
    <sheetView showGridLines="0" rightToLeft="1" zoomScale="55" zoomScaleNormal="55" workbookViewId="0">
      <selection activeCell="C6" sqref="C6"/>
    </sheetView>
  </sheetViews>
  <sheetFormatPr defaultRowHeight="14.25" x14ac:dyDescent="0.2"/>
  <cols>
    <col min="1" max="1" width="3.75" customWidth="1"/>
    <col min="2" max="2" width="34.875" customWidth="1"/>
    <col min="3" max="3" width="17.375" customWidth="1"/>
    <col min="4" max="4" width="3.625" customWidth="1"/>
    <col min="5" max="5" width="37.25" customWidth="1"/>
    <col min="6" max="6" width="18.125" bestFit="1" customWidth="1"/>
    <col min="7" max="13" width="20.375" bestFit="1" customWidth="1"/>
    <col min="14" max="14" width="18.75" bestFit="1" customWidth="1"/>
    <col min="15" max="15" width="19.375" customWidth="1"/>
  </cols>
  <sheetData>
    <row r="1" spans="1:15" s="16" customFormat="1" ht="18" customHeight="1" x14ac:dyDescent="0.2"/>
    <row r="2" spans="1:15" s="19" customFormat="1" ht="90" x14ac:dyDescent="0.2">
      <c r="B2" s="23" t="s">
        <v>15</v>
      </c>
      <c r="C2" s="17" t="s">
        <v>63</v>
      </c>
      <c r="D2" s="20"/>
      <c r="E2" s="17" t="s">
        <v>4</v>
      </c>
      <c r="F2" s="17" t="s">
        <v>7</v>
      </c>
      <c r="G2" s="17" t="s">
        <v>8</v>
      </c>
      <c r="H2" s="17" t="s">
        <v>9</v>
      </c>
      <c r="I2" s="18" t="s">
        <v>10</v>
      </c>
      <c r="J2" s="18" t="s">
        <v>11</v>
      </c>
      <c r="K2" s="18" t="s">
        <v>12</v>
      </c>
      <c r="L2" s="18" t="s">
        <v>13</v>
      </c>
      <c r="M2" s="18" t="s">
        <v>14</v>
      </c>
      <c r="N2" s="18" t="s">
        <v>60</v>
      </c>
      <c r="O2" s="18" t="s">
        <v>61</v>
      </c>
    </row>
    <row r="3" spans="1:15" s="14" customFormat="1" ht="24.95" customHeight="1" x14ac:dyDescent="0.2">
      <c r="B3" s="22" t="s">
        <v>16</v>
      </c>
      <c r="C3" s="69"/>
      <c r="D3" s="15"/>
      <c r="E3" s="21" t="s">
        <v>43</v>
      </c>
      <c r="F3" s="57">
        <v>6000</v>
      </c>
      <c r="G3" s="57">
        <v>10500</v>
      </c>
      <c r="H3" s="57">
        <v>15000</v>
      </c>
      <c r="I3" s="57">
        <v>19500</v>
      </c>
      <c r="J3" s="57">
        <v>24000</v>
      </c>
      <c r="K3" s="57">
        <v>25000</v>
      </c>
      <c r="L3" s="57">
        <v>26000</v>
      </c>
      <c r="M3" s="57">
        <v>26000</v>
      </c>
      <c r="N3" s="57">
        <v>26000</v>
      </c>
      <c r="O3" s="57">
        <v>26000</v>
      </c>
    </row>
    <row r="4" spans="1:15" s="14" customFormat="1" ht="24.95" customHeight="1" x14ac:dyDescent="0.2">
      <c r="B4" s="22" t="s">
        <v>17</v>
      </c>
      <c r="C4" s="69"/>
      <c r="D4" s="15"/>
      <c r="E4" s="52" t="s">
        <v>52</v>
      </c>
      <c r="F4" s="53">
        <f>F3*C4</f>
        <v>0</v>
      </c>
      <c r="G4" s="53">
        <f>G3*C4</f>
        <v>0</v>
      </c>
      <c r="H4" s="53">
        <f>H3*C5</f>
        <v>0</v>
      </c>
      <c r="I4" s="53">
        <f>I3*C7</f>
        <v>0</v>
      </c>
      <c r="J4" s="53">
        <f>J3*C7</f>
        <v>0</v>
      </c>
      <c r="K4" s="53">
        <f>K3*C7</f>
        <v>0</v>
      </c>
      <c r="L4" s="54">
        <f>L3*C7</f>
        <v>0</v>
      </c>
      <c r="M4" s="54">
        <f>M3*C7</f>
        <v>0</v>
      </c>
      <c r="N4" s="63">
        <f>N3*C7</f>
        <v>0</v>
      </c>
      <c r="O4" s="54">
        <f>O3*C7</f>
        <v>0</v>
      </c>
    </row>
    <row r="5" spans="1:15" s="14" customFormat="1" ht="24.95" customHeight="1" x14ac:dyDescent="0.2">
      <c r="B5" s="22" t="s">
        <v>18</v>
      </c>
      <c r="C5" s="69"/>
      <c r="D5" s="15"/>
      <c r="I5" s="15"/>
      <c r="J5" s="15"/>
      <c r="K5" s="15"/>
    </row>
    <row r="6" spans="1:15" s="14" customFormat="1" ht="24.95" customHeight="1" x14ac:dyDescent="0.2">
      <c r="B6" s="22" t="s">
        <v>19</v>
      </c>
      <c r="C6" s="69"/>
      <c r="D6" s="15"/>
      <c r="I6" s="15"/>
      <c r="J6" s="15"/>
      <c r="K6" s="15"/>
    </row>
    <row r="7" spans="1:15" s="14" customFormat="1" ht="24.95" customHeight="1" x14ac:dyDescent="0.2">
      <c r="B7" s="22" t="s">
        <v>20</v>
      </c>
      <c r="C7" s="69"/>
      <c r="D7" s="15"/>
      <c r="I7" s="15"/>
      <c r="J7" s="15"/>
      <c r="K7" s="15"/>
    </row>
    <row r="8" spans="1:15" s="14" customFormat="1" ht="24.95" customHeight="1" x14ac:dyDescent="0.2">
      <c r="B8" s="22" t="s">
        <v>39</v>
      </c>
      <c r="C8" s="69"/>
      <c r="D8" s="15"/>
      <c r="I8" s="15"/>
      <c r="J8" s="15"/>
      <c r="K8" s="15"/>
    </row>
    <row r="9" spans="1:15" s="14" customFormat="1" ht="15" thickBot="1" x14ac:dyDescent="0.25"/>
    <row r="10" spans="1:15" s="14" customFormat="1" x14ac:dyDescent="0.2">
      <c r="B10" s="75" t="s">
        <v>21</v>
      </c>
      <c r="C10" s="76"/>
      <c r="D10" s="76"/>
      <c r="E10" s="76"/>
      <c r="F10" s="76"/>
      <c r="G10" s="76"/>
      <c r="H10" s="76"/>
      <c r="I10" s="76"/>
      <c r="J10" s="76"/>
      <c r="K10" s="76"/>
      <c r="L10" s="76"/>
      <c r="M10" s="76"/>
      <c r="N10" s="76"/>
      <c r="O10" s="77"/>
    </row>
    <row r="11" spans="1:15" s="14" customFormat="1" ht="18" customHeight="1" x14ac:dyDescent="0.2">
      <c r="B11" s="78"/>
      <c r="C11" s="79"/>
      <c r="D11" s="79"/>
      <c r="E11" s="79"/>
      <c r="F11" s="79"/>
      <c r="G11" s="79"/>
      <c r="H11" s="79"/>
      <c r="I11" s="79"/>
      <c r="J11" s="79"/>
      <c r="K11" s="79"/>
      <c r="L11" s="79"/>
      <c r="M11" s="79"/>
      <c r="N11" s="79"/>
      <c r="O11" s="80"/>
    </row>
    <row r="12" spans="1:15" s="14" customFormat="1" ht="18" customHeight="1" x14ac:dyDescent="0.2">
      <c r="B12" s="78"/>
      <c r="C12" s="79"/>
      <c r="D12" s="79"/>
      <c r="E12" s="79"/>
      <c r="F12" s="79"/>
      <c r="G12" s="79"/>
      <c r="H12" s="79"/>
      <c r="I12" s="79"/>
      <c r="J12" s="79"/>
      <c r="K12" s="79"/>
      <c r="L12" s="79"/>
      <c r="M12" s="79"/>
      <c r="N12" s="79"/>
      <c r="O12" s="80"/>
    </row>
    <row r="13" spans="1:15" ht="18" customHeight="1" x14ac:dyDescent="0.2">
      <c r="B13" s="78"/>
      <c r="C13" s="79"/>
      <c r="D13" s="79"/>
      <c r="E13" s="79"/>
      <c r="F13" s="79"/>
      <c r="G13" s="79"/>
      <c r="H13" s="79"/>
      <c r="I13" s="79"/>
      <c r="J13" s="79"/>
      <c r="K13" s="79"/>
      <c r="L13" s="79"/>
      <c r="M13" s="79"/>
      <c r="N13" s="79"/>
      <c r="O13" s="80"/>
    </row>
    <row r="14" spans="1:15" ht="14.25" customHeight="1" x14ac:dyDescent="0.2">
      <c r="B14" s="78"/>
      <c r="C14" s="79"/>
      <c r="D14" s="79"/>
      <c r="E14" s="79"/>
      <c r="F14" s="79"/>
      <c r="G14" s="79"/>
      <c r="H14" s="79"/>
      <c r="I14" s="79"/>
      <c r="J14" s="79"/>
      <c r="K14" s="79"/>
      <c r="L14" s="79"/>
      <c r="M14" s="79"/>
      <c r="N14" s="79"/>
      <c r="O14" s="80"/>
    </row>
    <row r="15" spans="1:15" ht="14.25" customHeight="1" x14ac:dyDescent="0.2">
      <c r="A15" s="1"/>
      <c r="B15" s="78"/>
      <c r="C15" s="79"/>
      <c r="D15" s="79"/>
      <c r="E15" s="79"/>
      <c r="F15" s="79"/>
      <c r="G15" s="79"/>
      <c r="H15" s="79"/>
      <c r="I15" s="79"/>
      <c r="J15" s="79"/>
      <c r="K15" s="79"/>
      <c r="L15" s="79"/>
      <c r="M15" s="79"/>
      <c r="N15" s="79"/>
      <c r="O15" s="80"/>
    </row>
    <row r="16" spans="1:15" x14ac:dyDescent="0.2">
      <c r="B16" s="78"/>
      <c r="C16" s="79"/>
      <c r="D16" s="79"/>
      <c r="E16" s="79"/>
      <c r="F16" s="79"/>
      <c r="G16" s="79"/>
      <c r="H16" s="79"/>
      <c r="I16" s="79"/>
      <c r="J16" s="79"/>
      <c r="K16" s="79"/>
      <c r="L16" s="79"/>
      <c r="M16" s="79"/>
      <c r="N16" s="79"/>
      <c r="O16" s="80"/>
    </row>
    <row r="17" spans="2:15" x14ac:dyDescent="0.2">
      <c r="B17" s="78"/>
      <c r="C17" s="79"/>
      <c r="D17" s="79"/>
      <c r="E17" s="79"/>
      <c r="F17" s="79"/>
      <c r="G17" s="79"/>
      <c r="H17" s="79"/>
      <c r="I17" s="79"/>
      <c r="J17" s="79"/>
      <c r="K17" s="79"/>
      <c r="L17" s="79"/>
      <c r="M17" s="79"/>
      <c r="N17" s="79"/>
      <c r="O17" s="80"/>
    </row>
    <row r="18" spans="2:15" ht="15" thickBot="1" x14ac:dyDescent="0.25">
      <c r="B18" s="81"/>
      <c r="C18" s="82"/>
      <c r="D18" s="82"/>
      <c r="E18" s="82"/>
      <c r="F18" s="82"/>
      <c r="G18" s="82"/>
      <c r="H18" s="82"/>
      <c r="I18" s="82"/>
      <c r="J18" s="82"/>
      <c r="K18" s="82"/>
      <c r="L18" s="82"/>
      <c r="M18" s="82"/>
      <c r="N18" s="82"/>
      <c r="O18" s="83"/>
    </row>
    <row r="19" spans="2:15" x14ac:dyDescent="0.2">
      <c r="B19" s="24"/>
      <c r="C19" s="24"/>
    </row>
    <row r="20" spans="2:15" x14ac:dyDescent="0.2">
      <c r="B20" s="24"/>
      <c r="C20" s="24"/>
    </row>
    <row r="21" spans="2:15" x14ac:dyDescent="0.2">
      <c r="B21" s="24"/>
      <c r="C21" s="24"/>
    </row>
    <row r="22" spans="2:15" x14ac:dyDescent="0.2">
      <c r="B22" s="24"/>
      <c r="C22" s="24"/>
    </row>
    <row r="23" spans="2:15" x14ac:dyDescent="0.2">
      <c r="B23" s="24"/>
      <c r="C23" s="24"/>
    </row>
    <row r="24" spans="2:15" x14ac:dyDescent="0.2">
      <c r="B24" s="24"/>
      <c r="C24" s="24"/>
    </row>
    <row r="25" spans="2:15" x14ac:dyDescent="0.2">
      <c r="B25" s="24"/>
      <c r="C25" s="24"/>
    </row>
  </sheetData>
  <sheetProtection algorithmName="SHA-512" hashValue="ARtVHHCY3yyqcNeR6bfRl8Y/iBc1fUnHICmGynd4oHXLyDXuJYv1VkzdiROB/bJIt0o+nz5bCoYKWgYBvYy4Bw==" saltValue="CRUOmHjNzT2iJZkORvHJcg==" spinCount="100000" sheet="1" objects="1" scenarios="1"/>
  <mergeCells count="1">
    <mergeCell ref="B10:O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O10"/>
  <sheetViews>
    <sheetView showGridLines="0" rightToLeft="1" zoomScaleNormal="100" workbookViewId="0">
      <selection activeCell="B3" sqref="B3"/>
    </sheetView>
  </sheetViews>
  <sheetFormatPr defaultColWidth="8.625" defaultRowHeight="14.25" x14ac:dyDescent="0.2"/>
  <cols>
    <col min="1" max="1" width="3.625" style="32" customWidth="1"/>
    <col min="2" max="2" width="18.25" style="32" bestFit="1" customWidth="1"/>
    <col min="3" max="3" width="18" style="32" bestFit="1" customWidth="1"/>
    <col min="4" max="4" width="3.625" style="32" customWidth="1"/>
    <col min="5" max="5" width="29.5" style="32" bestFit="1" customWidth="1"/>
    <col min="6" max="6" width="13.5" style="32" customWidth="1"/>
    <col min="7" max="7" width="13" style="32" bestFit="1" customWidth="1"/>
    <col min="8" max="9" width="14.5" style="32" bestFit="1" customWidth="1"/>
    <col min="10" max="15" width="13" style="32" bestFit="1" customWidth="1"/>
    <col min="16" max="16384" width="8.625" style="32"/>
  </cols>
  <sheetData>
    <row r="1" spans="2:15" x14ac:dyDescent="0.2">
      <c r="B1" s="31"/>
      <c r="C1" s="31"/>
      <c r="D1" s="31"/>
      <c r="E1" s="31"/>
      <c r="F1" s="31"/>
      <c r="G1" s="31"/>
      <c r="H1" s="31"/>
      <c r="I1" s="31"/>
      <c r="J1" s="31"/>
      <c r="K1" s="31"/>
      <c r="L1" s="31"/>
      <c r="M1" s="31"/>
    </row>
    <row r="2" spans="2:15" ht="18.600000000000001" customHeight="1" x14ac:dyDescent="0.2">
      <c r="B2" s="33" t="s">
        <v>4</v>
      </c>
      <c r="C2" s="33" t="s">
        <v>57</v>
      </c>
      <c r="D2" s="34"/>
      <c r="E2" s="33" t="s">
        <v>4</v>
      </c>
      <c r="F2" s="33" t="s">
        <v>7</v>
      </c>
      <c r="G2" s="33" t="s">
        <v>8</v>
      </c>
      <c r="H2" s="33" t="s">
        <v>9</v>
      </c>
      <c r="I2" s="35" t="s">
        <v>10</v>
      </c>
      <c r="J2" s="35" t="s">
        <v>11</v>
      </c>
      <c r="K2" s="35" t="s">
        <v>12</v>
      </c>
      <c r="L2" s="35" t="s">
        <v>13</v>
      </c>
      <c r="M2" s="35" t="s">
        <v>14</v>
      </c>
      <c r="N2" s="35" t="s">
        <v>60</v>
      </c>
      <c r="O2" s="35" t="s">
        <v>61</v>
      </c>
    </row>
    <row r="3" spans="2:15" ht="24.95" customHeight="1" x14ac:dyDescent="0.2">
      <c r="B3" s="36" t="s">
        <v>54</v>
      </c>
      <c r="C3" s="70"/>
      <c r="D3" s="37"/>
      <c r="E3" s="61" t="s">
        <v>55</v>
      </c>
      <c r="F3" s="62">
        <f>55+30</f>
        <v>85</v>
      </c>
      <c r="G3" s="62">
        <f>55+30+300</f>
        <v>385</v>
      </c>
      <c r="H3" s="62">
        <f>55+30+744+150</f>
        <v>979</v>
      </c>
      <c r="I3" s="62">
        <f>55+30+744+556</f>
        <v>1385</v>
      </c>
      <c r="J3" s="62">
        <v>693</v>
      </c>
      <c r="K3" s="62">
        <v>693</v>
      </c>
      <c r="L3" s="62">
        <v>693</v>
      </c>
      <c r="M3" s="62">
        <v>693</v>
      </c>
      <c r="N3" s="62">
        <v>693</v>
      </c>
      <c r="O3" s="62">
        <v>693</v>
      </c>
    </row>
    <row r="4" spans="2:15" ht="15" x14ac:dyDescent="0.25">
      <c r="B4" s="38"/>
      <c r="C4" s="38"/>
      <c r="E4" s="48" t="s">
        <v>67</v>
      </c>
      <c r="F4" s="49">
        <f>F3*$C$3</f>
        <v>0</v>
      </c>
      <c r="G4" s="49">
        <f t="shared" ref="G4:O4" si="0">G3*$C$3</f>
        <v>0</v>
      </c>
      <c r="H4" s="49">
        <f t="shared" si="0"/>
        <v>0</v>
      </c>
      <c r="I4" s="49">
        <f t="shared" si="0"/>
        <v>0</v>
      </c>
      <c r="J4" s="49">
        <f t="shared" si="0"/>
        <v>0</v>
      </c>
      <c r="K4" s="49">
        <f t="shared" si="0"/>
        <v>0</v>
      </c>
      <c r="L4" s="49">
        <f t="shared" si="0"/>
        <v>0</v>
      </c>
      <c r="M4" s="49">
        <f t="shared" si="0"/>
        <v>0</v>
      </c>
      <c r="N4" s="49">
        <f t="shared" si="0"/>
        <v>0</v>
      </c>
      <c r="O4" s="49">
        <f t="shared" si="0"/>
        <v>0</v>
      </c>
    </row>
    <row r="5" spans="2:15" ht="27.75" customHeight="1" x14ac:dyDescent="0.2">
      <c r="B5" s="38"/>
      <c r="C5" s="38"/>
    </row>
    <row r="6" spans="2:15" x14ac:dyDescent="0.2">
      <c r="B6" s="38"/>
      <c r="C6" s="38"/>
    </row>
    <row r="7" spans="2:15" x14ac:dyDescent="0.2">
      <c r="B7" s="38"/>
      <c r="C7" s="38"/>
    </row>
    <row r="8" spans="2:15" x14ac:dyDescent="0.2">
      <c r="B8" s="38"/>
      <c r="C8" s="38"/>
    </row>
    <row r="9" spans="2:15" x14ac:dyDescent="0.2">
      <c r="B9" s="38"/>
      <c r="C9" s="38"/>
    </row>
    <row r="10" spans="2:15" x14ac:dyDescent="0.2">
      <c r="B10" s="38"/>
      <c r="C10" s="38"/>
    </row>
  </sheetData>
  <sheetProtection algorithmName="SHA-512" hashValue="x2Vt+ef1BtZPB/DteY2A0JtPLNgD1LGhCpHZnwWj9fembGNve11+1NOJ4/7aPYdNUd5Na29PR9/Nh+OXArY0Rw==" saltValue="nrSuGfSxRTjm+TxImcrSH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1:J15"/>
  <sheetViews>
    <sheetView showGridLines="0" rightToLeft="1" workbookViewId="0">
      <selection activeCell="F14" sqref="F14"/>
    </sheetView>
  </sheetViews>
  <sheetFormatPr defaultColWidth="8.625" defaultRowHeight="14.25" x14ac:dyDescent="0.2"/>
  <cols>
    <col min="1" max="1" width="3.625" style="25" customWidth="1"/>
    <col min="2" max="2" width="36.125" style="25" customWidth="1"/>
    <col min="3" max="3" width="14" style="25" customWidth="1"/>
    <col min="4" max="4" width="17.375" style="25" customWidth="1"/>
    <col min="5" max="5" width="18.625" style="25" customWidth="1"/>
    <col min="6" max="6" width="15.875" style="25" customWidth="1"/>
    <col min="7" max="7" width="18.125" style="25" customWidth="1"/>
    <col min="8" max="8" width="27.5" style="25" customWidth="1"/>
    <col min="9" max="12" width="10.625" style="25" customWidth="1"/>
    <col min="13" max="13" width="15.625" style="25" customWidth="1"/>
    <col min="14" max="16" width="8.625" style="25"/>
    <col min="17" max="17" width="17.25" style="25" customWidth="1"/>
    <col min="18" max="16384" width="8.625" style="25"/>
  </cols>
  <sheetData>
    <row r="1" spans="2:10" ht="15.6" customHeight="1" x14ac:dyDescent="0.2">
      <c r="D1" s="85" t="s">
        <v>36</v>
      </c>
      <c r="E1" s="85"/>
      <c r="F1" s="85"/>
    </row>
    <row r="2" spans="2:10" s="26" customFormat="1" ht="47.25" x14ac:dyDescent="0.2">
      <c r="B2" s="27" t="s">
        <v>22</v>
      </c>
      <c r="C2" s="27" t="s">
        <v>23</v>
      </c>
      <c r="D2" s="28" t="s">
        <v>48</v>
      </c>
      <c r="E2" s="28" t="s">
        <v>47</v>
      </c>
      <c r="F2" s="43" t="s">
        <v>49</v>
      </c>
      <c r="G2" s="43" t="s">
        <v>53</v>
      </c>
      <c r="H2" s="43" t="s">
        <v>62</v>
      </c>
      <c r="J2" s="26" t="s">
        <v>56</v>
      </c>
    </row>
    <row r="3" spans="2:10" s="26" customFormat="1" ht="15" x14ac:dyDescent="0.2">
      <c r="B3" s="39" t="s">
        <v>45</v>
      </c>
      <c r="C3" s="40" t="s">
        <v>46</v>
      </c>
      <c r="D3" s="64">
        <f>248*1.17</f>
        <v>290.15999999999997</v>
      </c>
      <c r="E3" s="71"/>
      <c r="F3" s="64">
        <f t="shared" ref="F3:F10" si="0">D3*(1-E3)</f>
        <v>290.15999999999997</v>
      </c>
      <c r="G3" s="44">
        <v>500</v>
      </c>
      <c r="H3" s="44">
        <v>380</v>
      </c>
    </row>
    <row r="4" spans="2:10" ht="15" x14ac:dyDescent="0.2">
      <c r="B4" s="39" t="s">
        <v>24</v>
      </c>
      <c r="C4" s="40" t="s">
        <v>25</v>
      </c>
      <c r="D4" s="64">
        <f>218*1.17</f>
        <v>255.05999999999997</v>
      </c>
      <c r="E4" s="71"/>
      <c r="F4" s="64">
        <f t="shared" si="0"/>
        <v>255.05999999999997</v>
      </c>
      <c r="G4" s="44">
        <v>900</v>
      </c>
      <c r="H4" s="44">
        <v>600</v>
      </c>
    </row>
    <row r="5" spans="2:10" ht="15" x14ac:dyDescent="0.2">
      <c r="B5" s="39" t="s">
        <v>26</v>
      </c>
      <c r="C5" s="40" t="s">
        <v>27</v>
      </c>
      <c r="D5" s="64">
        <f>229*1.17</f>
        <v>267.93</v>
      </c>
      <c r="E5" s="71"/>
      <c r="F5" s="64">
        <f t="shared" si="0"/>
        <v>267.93</v>
      </c>
      <c r="G5" s="44">
        <v>2800</v>
      </c>
      <c r="H5" s="44">
        <v>1800</v>
      </c>
    </row>
    <row r="6" spans="2:10" ht="15" x14ac:dyDescent="0.2">
      <c r="B6" s="39" t="s">
        <v>28</v>
      </c>
      <c r="C6" s="40" t="s">
        <v>29</v>
      </c>
      <c r="D6" s="64">
        <f>170*1.17</f>
        <v>198.89999999999998</v>
      </c>
      <c r="E6" s="71"/>
      <c r="F6" s="64">
        <f t="shared" si="0"/>
        <v>198.89999999999998</v>
      </c>
      <c r="G6" s="44">
        <v>1000</v>
      </c>
      <c r="H6" s="44">
        <v>600</v>
      </c>
    </row>
    <row r="7" spans="2:10" ht="15" x14ac:dyDescent="0.2">
      <c r="B7" s="39" t="s">
        <v>41</v>
      </c>
      <c r="C7" s="40" t="s">
        <v>30</v>
      </c>
      <c r="D7" s="64">
        <f>169*1.17</f>
        <v>197.73</v>
      </c>
      <c r="E7" s="71"/>
      <c r="F7" s="64">
        <f t="shared" si="0"/>
        <v>197.73</v>
      </c>
      <c r="G7" s="44">
        <v>600</v>
      </c>
      <c r="H7" s="44">
        <v>460</v>
      </c>
    </row>
    <row r="8" spans="2:10" ht="15" x14ac:dyDescent="0.2">
      <c r="B8" s="39" t="s">
        <v>42</v>
      </c>
      <c r="C8" s="40" t="s">
        <v>31</v>
      </c>
      <c r="D8" s="64">
        <f>219*1.17</f>
        <v>256.22999999999996</v>
      </c>
      <c r="E8" s="71"/>
      <c r="F8" s="64">
        <f t="shared" si="0"/>
        <v>256.22999999999996</v>
      </c>
      <c r="G8" s="44">
        <v>250</v>
      </c>
      <c r="H8" s="44">
        <v>130</v>
      </c>
    </row>
    <row r="9" spans="2:10" ht="15" x14ac:dyDescent="0.2">
      <c r="B9" s="39" t="s">
        <v>32</v>
      </c>
      <c r="C9" s="40" t="s">
        <v>33</v>
      </c>
      <c r="D9" s="64">
        <f>311*1.17</f>
        <v>363.87</v>
      </c>
      <c r="E9" s="71"/>
      <c r="F9" s="64">
        <f t="shared" si="0"/>
        <v>363.87</v>
      </c>
      <c r="G9" s="44">
        <v>250</v>
      </c>
      <c r="H9" s="44">
        <f t="shared" ref="H9" si="1">G9/2</f>
        <v>125</v>
      </c>
    </row>
    <row r="10" spans="2:10" ht="15" x14ac:dyDescent="0.2">
      <c r="B10" s="39" t="s">
        <v>34</v>
      </c>
      <c r="C10" s="40" t="s">
        <v>35</v>
      </c>
      <c r="D10" s="64">
        <f>306*1.17</f>
        <v>358.02</v>
      </c>
      <c r="E10" s="71"/>
      <c r="F10" s="64">
        <f t="shared" si="0"/>
        <v>358.02</v>
      </c>
      <c r="G10" s="44">
        <v>230</v>
      </c>
      <c r="H10" s="44">
        <v>125</v>
      </c>
    </row>
    <row r="11" spans="2:10" s="47" customFormat="1" ht="30.6" customHeight="1" x14ac:dyDescent="0.2">
      <c r="B11" s="29"/>
      <c r="C11" s="30"/>
      <c r="D11" s="45"/>
      <c r="E11" s="86" t="s">
        <v>66</v>
      </c>
      <c r="F11" s="86"/>
      <c r="G11" s="46">
        <f>G3*$F$3+G4*$F$4+G5*$F$5+G6*$F$6+G7*$F$7+G8*$F$8+G9*$F$9+G10*$F$10</f>
        <v>1679745.6</v>
      </c>
      <c r="H11" s="46">
        <f>H3*$F$3+H4*$F$4+H5*$F$5+H6*$F$6+H7*$F$7+H8*$F$8+H9*$F$9+H10*$F$10</f>
        <v>1079412.75</v>
      </c>
    </row>
    <row r="12" spans="2:10" s="47" customFormat="1" ht="5.45" customHeight="1" x14ac:dyDescent="0.2">
      <c r="B12" s="29"/>
      <c r="C12" s="30"/>
      <c r="D12" s="45"/>
      <c r="E12" s="55"/>
      <c r="F12" s="55"/>
      <c r="G12" s="56"/>
      <c r="H12" s="56"/>
    </row>
    <row r="13" spans="2:10" ht="15.75" x14ac:dyDescent="0.2">
      <c r="B13" s="84" t="s">
        <v>44</v>
      </c>
      <c r="C13" s="84"/>
      <c r="D13" s="84"/>
      <c r="E13" s="84"/>
    </row>
    <row r="14" spans="2:10" s="41" customFormat="1" ht="47.25" x14ac:dyDescent="0.2">
      <c r="B14" s="27" t="s">
        <v>4</v>
      </c>
      <c r="C14" s="27" t="s">
        <v>64</v>
      </c>
      <c r="D14" s="27" t="s">
        <v>59</v>
      </c>
      <c r="E14" s="43" t="s">
        <v>65</v>
      </c>
    </row>
    <row r="15" spans="2:10" ht="24.95" customHeight="1" x14ac:dyDescent="0.2">
      <c r="B15" s="58" t="s">
        <v>58</v>
      </c>
      <c r="C15" s="72"/>
      <c r="D15" s="60">
        <v>25000</v>
      </c>
      <c r="E15" s="59">
        <f>D15*C15</f>
        <v>0</v>
      </c>
    </row>
  </sheetData>
  <sheetProtection algorithmName="SHA-512" hashValue="jeoJF1r009dYePhxfNKyD/FDrR5ifxSwxDUdD/0yR2F/8XXu97P1PXjprJ585QbnIhnIdF1Lbyn7U4Gt3OftGQ==" saltValue="FAU7VaXMyK/ev8jFRisHhQ==" spinCount="100000" sheet="1" objects="1" scenarios="1"/>
  <mergeCells count="3">
    <mergeCell ref="B13:E13"/>
    <mergeCell ref="D1:F1"/>
    <mergeCell ref="E11:F11"/>
  </mergeCells>
  <dataValidations count="1">
    <dataValidation type="decimal" errorStyle="warning" operator="lessThanOrEqual" allowBlank="1" showInputMessage="1" showErrorMessage="1" errorTitle="שגיאה" error="חרגת ממגבלת אחוז ההנחה של 20%" promptTitle="אחוז הנחה" prompt="יש להזין אחוז הנחה עד 20%" sqref="E3:E10">
      <formula1>0.2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L20"/>
  <sheetViews>
    <sheetView showGridLines="0" rightToLeft="1" workbookViewId="0">
      <selection activeCell="B4" sqref="B4"/>
    </sheetView>
  </sheetViews>
  <sheetFormatPr defaultRowHeight="14.25" x14ac:dyDescent="0.2"/>
  <cols>
    <col min="2" max="2" width="41" customWidth="1"/>
    <col min="3" max="3" width="21.625" bestFit="1" customWidth="1"/>
    <col min="4" max="12" width="20.125" bestFit="1" customWidth="1"/>
  </cols>
  <sheetData>
    <row r="1" spans="2:12" ht="18" x14ac:dyDescent="0.2">
      <c r="B1" s="16"/>
      <c r="C1" s="16"/>
    </row>
    <row r="2" spans="2:12" ht="18" x14ac:dyDescent="0.2">
      <c r="B2" s="17" t="s">
        <v>4</v>
      </c>
      <c r="C2" s="17" t="s">
        <v>7</v>
      </c>
      <c r="D2" s="17" t="s">
        <v>8</v>
      </c>
      <c r="E2" s="17" t="s">
        <v>9</v>
      </c>
      <c r="F2" s="17" t="s">
        <v>10</v>
      </c>
      <c r="G2" s="17" t="s">
        <v>11</v>
      </c>
      <c r="H2" s="17" t="s">
        <v>12</v>
      </c>
      <c r="I2" s="17" t="s">
        <v>13</v>
      </c>
      <c r="J2" s="17" t="s">
        <v>14</v>
      </c>
      <c r="K2" s="17" t="s">
        <v>60</v>
      </c>
      <c r="L2" s="17" t="s">
        <v>61</v>
      </c>
    </row>
    <row r="3" spans="2:12" ht="18" x14ac:dyDescent="0.2">
      <c r="B3" s="21" t="s">
        <v>37</v>
      </c>
      <c r="C3" s="42">
        <f>'עלות רישוי'!F4</f>
        <v>0</v>
      </c>
      <c r="D3" s="42">
        <f>'עלות רישוי'!G4</f>
        <v>0</v>
      </c>
      <c r="E3" s="42">
        <f>'עלות רישוי'!H4</f>
        <v>0</v>
      </c>
      <c r="F3" s="42">
        <f>'עלות רישוי'!I4</f>
        <v>0</v>
      </c>
      <c r="G3" s="42">
        <f>'עלות רישוי'!J4</f>
        <v>0</v>
      </c>
      <c r="H3" s="42">
        <f>'עלות רישוי'!K4</f>
        <v>0</v>
      </c>
      <c r="I3" s="42">
        <f>'עלות רישוי'!L4</f>
        <v>0</v>
      </c>
      <c r="J3" s="42">
        <f>'עלות רישוי'!M4</f>
        <v>0</v>
      </c>
      <c r="K3" s="42">
        <f>'עלות רישוי'!N4</f>
        <v>0</v>
      </c>
      <c r="L3" s="42">
        <f>'עלות רישוי'!O4</f>
        <v>0</v>
      </c>
    </row>
    <row r="4" spans="2:12" ht="18" x14ac:dyDescent="0.2">
      <c r="B4" s="21" t="s">
        <v>38</v>
      </c>
      <c r="C4" s="42">
        <f>'הדרכה והטמעה'!F4</f>
        <v>0</v>
      </c>
      <c r="D4" s="42">
        <f>'הדרכה והטמעה'!G4</f>
        <v>0</v>
      </c>
      <c r="E4" s="42">
        <f>'הדרכה והטמעה'!H4</f>
        <v>0</v>
      </c>
      <c r="F4" s="42">
        <f>'הדרכה והטמעה'!I4</f>
        <v>0</v>
      </c>
      <c r="G4" s="42">
        <f>'הדרכה והטמעה'!J4</f>
        <v>0</v>
      </c>
      <c r="H4" s="42">
        <f>'הדרכה והטמעה'!K4</f>
        <v>0</v>
      </c>
      <c r="I4" s="42">
        <f>'הדרכה והטמעה'!L4</f>
        <v>0</v>
      </c>
      <c r="J4" s="42">
        <f>'הדרכה והטמעה'!M4</f>
        <v>0</v>
      </c>
      <c r="K4" s="42">
        <f>'הדרכה והטמעה'!N4</f>
        <v>0</v>
      </c>
      <c r="L4" s="42">
        <f>'הדרכה והטמעה'!O4</f>
        <v>0</v>
      </c>
    </row>
    <row r="5" spans="2:12" ht="18" x14ac:dyDescent="0.2">
      <c r="B5" s="21" t="s">
        <v>50</v>
      </c>
      <c r="C5" s="42">
        <f>'שינויים ושיפורים, הסבת תיקים'!$G$11</f>
        <v>1679745.6</v>
      </c>
      <c r="D5" s="42">
        <f>'שינויים ושיפורים, הסבת תיקים'!$G$11</f>
        <v>1679745.6</v>
      </c>
      <c r="E5" s="42">
        <f>'שינויים ושיפורים, הסבת תיקים'!$H$11</f>
        <v>1079412.75</v>
      </c>
      <c r="F5" s="42">
        <f>'שינויים ושיפורים, הסבת תיקים'!$H$11</f>
        <v>1079412.75</v>
      </c>
      <c r="G5" s="42">
        <f>'שינויים ושיפורים, הסבת תיקים'!$H$11</f>
        <v>1079412.75</v>
      </c>
      <c r="H5" s="42">
        <f>'שינויים ושיפורים, הסבת תיקים'!$H$11</f>
        <v>1079412.75</v>
      </c>
      <c r="I5" s="42">
        <f>'שינויים ושיפורים, הסבת תיקים'!$H$11</f>
        <v>1079412.75</v>
      </c>
      <c r="J5" s="42">
        <f>'שינויים ושיפורים, הסבת תיקים'!$H$11</f>
        <v>1079412.75</v>
      </c>
      <c r="K5" s="42">
        <f>'שינויים ושיפורים, הסבת תיקים'!$H$11</f>
        <v>1079412.75</v>
      </c>
      <c r="L5" s="42">
        <f>'שינויים ושיפורים, הסבת תיקים'!$H$11</f>
        <v>1079412.75</v>
      </c>
    </row>
    <row r="6" spans="2:12" ht="18" x14ac:dyDescent="0.2">
      <c r="B6" s="21" t="s">
        <v>51</v>
      </c>
      <c r="C6" s="42">
        <f>'שינויים ושיפורים, הסבת תיקים'!$E$15</f>
        <v>0</v>
      </c>
      <c r="D6" s="42">
        <v>0</v>
      </c>
      <c r="E6" s="42">
        <v>0</v>
      </c>
      <c r="F6" s="42">
        <v>0</v>
      </c>
      <c r="G6" s="42">
        <v>0</v>
      </c>
      <c r="H6" s="42">
        <v>0</v>
      </c>
      <c r="I6" s="42">
        <v>0</v>
      </c>
      <c r="J6" s="42">
        <v>0</v>
      </c>
      <c r="K6" s="42">
        <v>0</v>
      </c>
      <c r="L6" s="42">
        <v>0</v>
      </c>
    </row>
    <row r="7" spans="2:12" ht="18.600000000000001" customHeight="1" x14ac:dyDescent="0.2">
      <c r="B7" s="50" t="s">
        <v>71</v>
      </c>
      <c r="C7" s="51">
        <f>SUM(C3:C6)</f>
        <v>1679745.6</v>
      </c>
      <c r="D7" s="51">
        <f t="shared" ref="D7:J7" si="0">SUM(D3:D6)</f>
        <v>1679745.6</v>
      </c>
      <c r="E7" s="51">
        <f t="shared" si="0"/>
        <v>1079412.75</v>
      </c>
      <c r="F7" s="51">
        <f t="shared" si="0"/>
        <v>1079412.75</v>
      </c>
      <c r="G7" s="51">
        <f t="shared" si="0"/>
        <v>1079412.75</v>
      </c>
      <c r="H7" s="51">
        <f t="shared" si="0"/>
        <v>1079412.75</v>
      </c>
      <c r="I7" s="51">
        <f t="shared" si="0"/>
        <v>1079412.75</v>
      </c>
      <c r="J7" s="51">
        <f t="shared" si="0"/>
        <v>1079412.75</v>
      </c>
      <c r="K7" s="51">
        <f t="shared" ref="K7:L7" si="1">SUM(K3:K6)</f>
        <v>1079412.75</v>
      </c>
      <c r="L7" s="51">
        <f t="shared" si="1"/>
        <v>1079412.75</v>
      </c>
    </row>
    <row r="9" spans="2:12" ht="36" x14ac:dyDescent="0.2">
      <c r="B9" s="50" t="s">
        <v>70</v>
      </c>
      <c r="C9" s="51">
        <f>SUM(C7:L7)</f>
        <v>11994793.199999999</v>
      </c>
    </row>
    <row r="14" spans="2:12" x14ac:dyDescent="0.2">
      <c r="B14" s="24"/>
      <c r="C14" s="24"/>
    </row>
    <row r="15" spans="2:12" x14ac:dyDescent="0.2">
      <c r="B15" s="24"/>
      <c r="C15" s="24"/>
    </row>
    <row r="16" spans="2:12" x14ac:dyDescent="0.2">
      <c r="B16" s="24"/>
      <c r="C16" s="24"/>
    </row>
    <row r="17" spans="2:3" x14ac:dyDescent="0.2">
      <c r="B17" s="24"/>
      <c r="C17" s="24"/>
    </row>
    <row r="18" spans="2:3" x14ac:dyDescent="0.2">
      <c r="B18" s="24"/>
      <c r="C18" s="24"/>
    </row>
    <row r="19" spans="2:3" x14ac:dyDescent="0.2">
      <c r="B19" s="24"/>
      <c r="C19" s="24"/>
    </row>
    <row r="20" spans="2:3" x14ac:dyDescent="0.2">
      <c r="B20" s="24"/>
      <c r="C20" s="24"/>
    </row>
  </sheetData>
  <sheetProtection algorithmName="SHA-512" hashValue="F+Se72jdK8FvqAvng8xPosUNKu+FqubWY/gkuT3BPXObSqUOLDGsDqmpqoKCyQXDDDuLcR8Pnb4mDYZzYhZQsw==" saltValue="xyNmOe2Ua8RhURo34C1Fc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שער</vt:lpstr>
      <vt:lpstr>עלות רישוי</vt:lpstr>
      <vt:lpstr>הדרכה והטמעה</vt:lpstr>
      <vt:lpstr>שינויים ושיפורים, הסבת תיקים</vt:lpstr>
      <vt:lpstr>סך עלות לצורך השוואת הצעות</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תבנית הצעת מחיר מעודכנת מכרז פומבי 56.2019 אספקה התקנה ותחזוקה של תוכנות בינה עסקית QlikSense ו Tableau</dc:title>
  <dc:creator>Noa Ashkenazy</dc:creator>
  <cp:lastModifiedBy>שירן קלר</cp:lastModifiedBy>
  <dcterms:created xsi:type="dcterms:W3CDTF">2019-08-25T11:47:35Z</dcterms:created>
  <dcterms:modified xsi:type="dcterms:W3CDTF">2024-09-16T04:58:33Z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0x01010034FFD7AE09D72A4A84EE8002A75EC75F</vt:lpwstr>
  </property>
</Properties>
</file>